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0契約\91淀屋橋総合会計\63営業ツール\21  ★賃貸不動産オーナー向け（小冊子）\"/>
    </mc:Choice>
  </mc:AlternateContent>
  <xr:revisionPtr revIDLastSave="0" documentId="13_ncr:1_{FA021F92-7D58-4926-AD2A-359AF0A90B3C}" xr6:coauthVersionLast="45" xr6:coauthVersionMax="45" xr10:uidLastSave="{00000000-0000-0000-0000-000000000000}"/>
  <bookViews>
    <workbookView xWindow="-120" yWindow="-120" windowWidth="29040" windowHeight="15840" xr2:uid="{29D6B0EC-82B3-4A60-ABD8-B9252A8EE0A0}"/>
  </bookViews>
  <sheets>
    <sheet name="Sheet1" sheetId="1" r:id="rId1"/>
  </sheets>
  <definedNames>
    <definedName name="_xlnm.Print_Area" localSheetId="0">Sheet1!$A$1:$K$44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E21" i="1" s="1"/>
  <c r="D16" i="1"/>
  <c r="F13" i="1"/>
  <c r="E13" i="1"/>
  <c r="D13" i="1"/>
  <c r="F10" i="1"/>
  <c r="E10" i="1"/>
  <c r="D10" i="1"/>
  <c r="F11" i="1" l="1"/>
  <c r="F14" i="1" s="1"/>
  <c r="E11" i="1"/>
  <c r="E14" i="1" s="1"/>
  <c r="G30" i="1"/>
  <c r="G31" i="1"/>
  <c r="G32" i="1"/>
  <c r="G33" i="1"/>
  <c r="G34" i="1"/>
  <c r="G29" i="1"/>
  <c r="D11" i="1"/>
  <c r="D14" i="1" l="1"/>
  <c r="D15" i="1" s="1"/>
  <c r="D17" i="1"/>
  <c r="D19" i="1" s="1"/>
  <c r="D20" i="1" s="1"/>
  <c r="F15" i="1"/>
  <c r="E15" i="1"/>
  <c r="E22" i="1"/>
  <c r="F17" i="1" l="1"/>
  <c r="F19" i="1" s="1"/>
  <c r="F20" i="1" s="1"/>
  <c r="F21" i="1"/>
  <c r="F22" i="1" s="1"/>
  <c r="E17" i="1"/>
  <c r="E19" i="1" s="1"/>
  <c r="E20" i="1" s="1"/>
  <c r="E23" i="1" s="1"/>
  <c r="E24" i="1" s="1"/>
  <c r="D21" i="1"/>
  <c r="D22" i="1" s="1"/>
  <c r="D23" i="1" s="1"/>
  <c r="D24" i="1" s="1"/>
  <c r="F23" i="1" l="1"/>
  <c r="F24" i="1" s="1"/>
</calcChain>
</file>

<file path=xl/sharedStrings.xml><?xml version="1.0" encoding="utf-8"?>
<sst xmlns="http://schemas.openxmlformats.org/spreadsheetml/2006/main" count="47" uniqueCount="45">
  <si>
    <t>賃貸収入</t>
    <rPh sb="0" eb="2">
      <t>チンタイ</t>
    </rPh>
    <rPh sb="2" eb="4">
      <t>シュウニュウ</t>
    </rPh>
    <phoneticPr fontId="2"/>
  </si>
  <si>
    <t>賃貸費用</t>
    <rPh sb="0" eb="2">
      <t>チンタイ</t>
    </rPh>
    <rPh sb="2" eb="4">
      <t>ヒヨウ</t>
    </rPh>
    <phoneticPr fontId="2"/>
  </si>
  <si>
    <t>賃貸収益</t>
    <rPh sb="0" eb="2">
      <t>チンタイ</t>
    </rPh>
    <rPh sb="2" eb="4">
      <t>シュウエキ</t>
    </rPh>
    <phoneticPr fontId="2"/>
  </si>
  <si>
    <t>法人税</t>
    <rPh sb="0" eb="3">
      <t>ホウジンゼイ</t>
    </rPh>
    <phoneticPr fontId="2"/>
  </si>
  <si>
    <t>役員報酬</t>
    <rPh sb="0" eb="2">
      <t>ヤクイン</t>
    </rPh>
    <rPh sb="2" eb="4">
      <t>ホウシュウ</t>
    </rPh>
    <phoneticPr fontId="2"/>
  </si>
  <si>
    <t>【所得税】</t>
    <rPh sb="1" eb="4">
      <t>ショトクゼイ</t>
    </rPh>
    <phoneticPr fontId="2"/>
  </si>
  <si>
    <t>基礎控除</t>
    <rPh sb="0" eb="2">
      <t>キソ</t>
    </rPh>
    <rPh sb="2" eb="4">
      <t>コウジョ</t>
    </rPh>
    <phoneticPr fontId="2"/>
  </si>
  <si>
    <t>【給与所得控除】</t>
    <rPh sb="1" eb="3">
      <t>キュウヨ</t>
    </rPh>
    <rPh sb="3" eb="5">
      <t>ショトク</t>
    </rPh>
    <rPh sb="5" eb="7">
      <t>コウジョ</t>
    </rPh>
    <phoneticPr fontId="2"/>
  </si>
  <si>
    <t>給与所得控除</t>
    <rPh sb="0" eb="2">
      <t>キュウヨ</t>
    </rPh>
    <rPh sb="2" eb="4">
      <t>ショトク</t>
    </rPh>
    <rPh sb="4" eb="6">
      <t>コウジョ</t>
    </rPh>
    <phoneticPr fontId="2"/>
  </si>
  <si>
    <t>下限</t>
    <rPh sb="0" eb="2">
      <t>カゲン</t>
    </rPh>
    <phoneticPr fontId="2"/>
  </si>
  <si>
    <t>上限</t>
    <rPh sb="0" eb="2">
      <t>ジョウゲン</t>
    </rPh>
    <phoneticPr fontId="2"/>
  </si>
  <si>
    <t>①</t>
    <phoneticPr fontId="2"/>
  </si>
  <si>
    <t>③=①-②</t>
    <phoneticPr fontId="2"/>
  </si>
  <si>
    <t>⑦</t>
    <phoneticPr fontId="2"/>
  </si>
  <si>
    <t>個人課税所得</t>
    <rPh sb="0" eb="2">
      <t>コジン</t>
    </rPh>
    <rPh sb="2" eb="4">
      <t>カゼイ</t>
    </rPh>
    <rPh sb="4" eb="6">
      <t>ショトク</t>
    </rPh>
    <phoneticPr fontId="2"/>
  </si>
  <si>
    <t>法人課税所得</t>
    <rPh sb="0" eb="2">
      <t>ホウジン</t>
    </rPh>
    <rPh sb="2" eb="4">
      <t>カゼイ</t>
    </rPh>
    <rPh sb="4" eb="6">
      <t>ショトク</t>
    </rPh>
    <phoneticPr fontId="2"/>
  </si>
  <si>
    <t>不動産業</t>
    <rPh sb="0" eb="3">
      <t>フドウサン</t>
    </rPh>
    <rPh sb="3" eb="4">
      <t>ギョウ</t>
    </rPh>
    <phoneticPr fontId="2"/>
  </si>
  <si>
    <t>個人</t>
    <rPh sb="0" eb="2">
      <t>コジン</t>
    </rPh>
    <phoneticPr fontId="2"/>
  </si>
  <si>
    <t>法人化</t>
    <rPh sb="0" eb="3">
      <t>ホウジンカ</t>
    </rPh>
    <phoneticPr fontId="2"/>
  </si>
  <si>
    <t>備考</t>
    <rPh sb="0" eb="2">
      <t>ビコウ</t>
    </rPh>
    <phoneticPr fontId="2"/>
  </si>
  <si>
    <t>区分</t>
    <rPh sb="0" eb="2">
      <t>クブン</t>
    </rPh>
    <phoneticPr fontId="2"/>
  </si>
  <si>
    <t>計算</t>
    <rPh sb="0" eb="2">
      <t>ケイサン</t>
    </rPh>
    <phoneticPr fontId="2"/>
  </si>
  <si>
    <t>ケース1</t>
    <phoneticPr fontId="2"/>
  </si>
  <si>
    <t>ケース2</t>
  </si>
  <si>
    <t>ケース3</t>
  </si>
  <si>
    <t>（単位：千円）</t>
    <rPh sb="1" eb="3">
      <t>タンイ</t>
    </rPh>
    <rPh sb="4" eb="6">
      <t>センエン</t>
    </rPh>
    <phoneticPr fontId="2"/>
  </si>
  <si>
    <t>所得税（住民税込）</t>
    <rPh sb="0" eb="3">
      <t>ショトクゼイ</t>
    </rPh>
    <rPh sb="4" eb="7">
      <t>ジュウミンゼイ</t>
    </rPh>
    <rPh sb="7" eb="8">
      <t>コミ</t>
    </rPh>
    <phoneticPr fontId="2"/>
  </si>
  <si>
    <t>差</t>
    <rPh sb="0" eb="1">
      <t>サ</t>
    </rPh>
    <phoneticPr fontId="2"/>
  </si>
  <si>
    <t>青色申告控除</t>
    <rPh sb="0" eb="2">
      <t>アオイロ</t>
    </rPh>
    <rPh sb="2" eb="4">
      <t>シンコク</t>
    </rPh>
    <rPh sb="4" eb="6">
      <t>コウジョ</t>
    </rPh>
    <phoneticPr fontId="2"/>
  </si>
  <si>
    <t>⑤</t>
    <phoneticPr fontId="2"/>
  </si>
  <si>
    <t>⓺＝③-④-⑤</t>
    <phoneticPr fontId="2"/>
  </si>
  <si>
    <t>⓼</t>
    <phoneticPr fontId="2"/>
  </si>
  <si>
    <t>⑨＝⑦-⓼-⑤</t>
    <phoneticPr fontId="2"/>
  </si>
  <si>
    <t>③-⑦</t>
    <phoneticPr fontId="2"/>
  </si>
  <si>
    <t>②</t>
    <phoneticPr fontId="2"/>
  </si>
  <si>
    <t>賃貸収入に対する賃貸費用（減価償却費込）の割合</t>
    <rPh sb="0" eb="2">
      <t>チンタイ</t>
    </rPh>
    <rPh sb="2" eb="4">
      <t>シュウニュウ</t>
    </rPh>
    <rPh sb="5" eb="6">
      <t>タイ</t>
    </rPh>
    <rPh sb="8" eb="10">
      <t>チンタイ</t>
    </rPh>
    <rPh sb="10" eb="12">
      <t>ヒヨウ</t>
    </rPh>
    <rPh sb="13" eb="15">
      <t>ゲンカ</t>
    </rPh>
    <rPh sb="15" eb="17">
      <t>ショウキャク</t>
    </rPh>
    <rPh sb="17" eb="18">
      <t>ヒ</t>
    </rPh>
    <rPh sb="18" eb="19">
      <t>コミ</t>
    </rPh>
    <rPh sb="21" eb="23">
      <t>ワリアイ</t>
    </rPh>
    <phoneticPr fontId="2"/>
  </si>
  <si>
    <t>↓</t>
    <phoneticPr fontId="2"/>
  </si>
  <si>
    <t>④5棟又は10部屋以上保有。
満たない場合は100千円</t>
    <rPh sb="2" eb="3">
      <t>トウ</t>
    </rPh>
    <rPh sb="3" eb="4">
      <t>マタ</t>
    </rPh>
    <rPh sb="7" eb="9">
      <t>ヘヤ</t>
    </rPh>
    <rPh sb="9" eb="11">
      <t>イジョウ</t>
    </rPh>
    <rPh sb="11" eb="13">
      <t>ホユウ</t>
    </rPh>
    <rPh sb="15" eb="16">
      <t>ミ</t>
    </rPh>
    <rPh sb="19" eb="21">
      <t>バアイ</t>
    </rPh>
    <rPh sb="25" eb="27">
      <t>センエン</t>
    </rPh>
    <phoneticPr fontId="2"/>
  </si>
  <si>
    <t>所得税（住民税込）Ⓐ</t>
    <rPh sb="0" eb="3">
      <t>ショトクゼイ</t>
    </rPh>
    <rPh sb="4" eb="7">
      <t>ジュウミンゼイ</t>
    </rPh>
    <rPh sb="7" eb="8">
      <t>コミ</t>
    </rPh>
    <phoneticPr fontId="2"/>
  </si>
  <si>
    <t>所得税+法人税 Ⓑ</t>
    <rPh sb="0" eb="3">
      <t>ショトクゼイ</t>
    </rPh>
    <rPh sb="4" eb="6">
      <t>ホウジン</t>
    </rPh>
    <rPh sb="6" eb="7">
      <t>ゼイ</t>
    </rPh>
    <phoneticPr fontId="2"/>
  </si>
  <si>
    <t>法人化メリット Ⓐ－Ⓑ</t>
    <rPh sb="0" eb="3">
      <t>ホウジンカ</t>
    </rPh>
    <phoneticPr fontId="2"/>
  </si>
  <si>
    <t xml:space="preserve">⑤ </t>
    <phoneticPr fontId="2"/>
  </si>
  <si>
    <t>不動産オーナーの法人化メリット試算</t>
    <rPh sb="0" eb="3">
      <t>フドウサン</t>
    </rPh>
    <rPh sb="8" eb="11">
      <t>ホウジンカ</t>
    </rPh>
    <rPh sb="15" eb="17">
      <t>シサン</t>
    </rPh>
    <phoneticPr fontId="2"/>
  </si>
  <si>
    <t>『年間賃貸収入』と『賃貸費用の割合』を入力すると、法人化のメリットを試算出来ます。</t>
    <rPh sb="1" eb="3">
      <t>ネンカン</t>
    </rPh>
    <rPh sb="3" eb="5">
      <t>チンタイ</t>
    </rPh>
    <rPh sb="5" eb="7">
      <t>シュウニュウ</t>
    </rPh>
    <rPh sb="10" eb="12">
      <t>チンタイ</t>
    </rPh>
    <rPh sb="12" eb="14">
      <t>ヒヨウ</t>
    </rPh>
    <rPh sb="15" eb="17">
      <t>ワリアイ</t>
    </rPh>
    <rPh sb="19" eb="21">
      <t>ニュウリョク</t>
    </rPh>
    <rPh sb="25" eb="28">
      <t>ホウジンカ</t>
    </rPh>
    <rPh sb="34" eb="38">
      <t>シサンデキ</t>
    </rPh>
    <phoneticPr fontId="2"/>
  </si>
  <si>
    <t>入力箇所</t>
    <rPh sb="0" eb="2">
      <t>ニュウリョク</t>
    </rPh>
    <rPh sb="2" eb="4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</si>
</sst>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#,##0"/>
    <numFmt numFmtId="181" formatCode="&quot;賃&quot;&quot;貸&quot;&quot;収&quot;&quot;入&quot;&quot;の&quot;\ 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Segoe UI Symbol"/>
      <family val="2"/>
      <charset val="1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9" fontId="0" fillId="0" borderId="0" xfId="0" applyNumberForma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9" fontId="0" fillId="0" borderId="2" xfId="0" applyNumberFormat="1" applyBorder="1">
      <alignment vertical="center"/>
    </xf>
    <xf numFmtId="38" fontId="0" fillId="0" borderId="3" xfId="1" applyFont="1" applyBorder="1">
      <alignment vertical="center"/>
    </xf>
    <xf numFmtId="9" fontId="0" fillId="0" borderId="3" xfId="0" applyNumberFormat="1" applyBorder="1">
      <alignment vertical="center"/>
    </xf>
    <xf numFmtId="38" fontId="0" fillId="0" borderId="4" xfId="1" applyFont="1" applyBorder="1">
      <alignment vertical="center"/>
    </xf>
    <xf numFmtId="9" fontId="0" fillId="0" borderId="4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38" fontId="0" fillId="0" borderId="4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5" xfId="0" applyNumberFormat="1" applyBorder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1" xfId="0" applyNumberFormat="1" applyFont="1" applyBorder="1">
      <alignment vertical="center"/>
    </xf>
    <xf numFmtId="0" fontId="0" fillId="0" borderId="9" xfId="0" applyBorder="1">
      <alignment vertical="center"/>
    </xf>
    <xf numFmtId="9" fontId="0" fillId="0" borderId="2" xfId="0" applyNumberFormat="1" applyFill="1" applyBorder="1">
      <alignment vertical="center"/>
    </xf>
    <xf numFmtId="9" fontId="0" fillId="0" borderId="3" xfId="0" applyNumberForma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0" fillId="3" borderId="10" xfId="1" applyFont="1" applyFill="1" applyBorder="1">
      <alignment vertical="center"/>
    </xf>
    <xf numFmtId="181" fontId="0" fillId="3" borderId="0" xfId="2" applyNumberFormat="1" applyFont="1" applyFill="1">
      <alignment vertical="center"/>
    </xf>
    <xf numFmtId="0" fontId="3" fillId="2" borderId="1" xfId="0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6" fillId="0" borderId="17" xfId="0" applyFont="1" applyBorder="1">
      <alignment vertical="center"/>
    </xf>
    <xf numFmtId="0" fontId="0" fillId="0" borderId="20" xfId="0" applyBorder="1">
      <alignment vertical="center"/>
    </xf>
    <xf numFmtId="0" fontId="0" fillId="4" borderId="22" xfId="0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3" fontId="3" fillId="4" borderId="25" xfId="0" applyNumberFormat="1" applyFont="1" applyFill="1" applyBorder="1">
      <alignment vertical="center"/>
    </xf>
    <xf numFmtId="176" fontId="3" fillId="4" borderId="25" xfId="0" applyNumberFormat="1" applyFont="1" applyFill="1" applyBorder="1">
      <alignment vertical="center"/>
    </xf>
    <xf numFmtId="0" fontId="0" fillId="0" borderId="26" xfId="0" applyBorder="1">
      <alignment vertical="center"/>
    </xf>
    <xf numFmtId="0" fontId="0" fillId="0" borderId="6" xfId="0" applyFill="1" applyBorder="1">
      <alignment vertical="center"/>
    </xf>
    <xf numFmtId="38" fontId="0" fillId="0" borderId="6" xfId="0" applyNumberFormat="1" applyFill="1" applyBorder="1">
      <alignment vertical="center"/>
    </xf>
    <xf numFmtId="0" fontId="5" fillId="0" borderId="19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21" xfId="0" applyFill="1" applyBorder="1">
      <alignment vertical="center"/>
    </xf>
    <xf numFmtId="0" fontId="0" fillId="3" borderId="10" xfId="0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0858-9E20-4775-8A2F-1BC414ED5FB6}">
  <dimension ref="A1:K43"/>
  <sheetViews>
    <sheetView showGridLines="0" tabSelected="1" zoomScaleNormal="100" workbookViewId="0">
      <selection activeCell="H10" sqref="H10"/>
    </sheetView>
  </sheetViews>
  <sheetFormatPr defaultRowHeight="18.75" x14ac:dyDescent="0.4"/>
  <cols>
    <col min="1" max="1" width="9.125" customWidth="1"/>
    <col min="2" max="2" width="5.125" customWidth="1"/>
    <col min="3" max="3" width="18.25" customWidth="1"/>
    <col min="4" max="4" width="12.375" customWidth="1"/>
    <col min="5" max="5" width="13.25" customWidth="1"/>
    <col min="6" max="6" width="11.875" customWidth="1"/>
    <col min="7" max="7" width="18.125" customWidth="1"/>
    <col min="8" max="8" width="15.375" bestFit="1" customWidth="1"/>
  </cols>
  <sheetData>
    <row r="1" spans="1:11" ht="19.5" thickBot="1" x14ac:dyDescent="0.45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9.5" thickBot="1" x14ac:dyDescent="0.4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4">
      <c r="A3" s="65"/>
      <c r="B3" s="66" t="s">
        <v>43</v>
      </c>
      <c r="C3" s="67"/>
      <c r="D3" s="67"/>
      <c r="E3" s="67"/>
      <c r="F3" s="67"/>
      <c r="G3" s="68"/>
      <c r="H3" s="65"/>
      <c r="I3" s="65"/>
      <c r="J3" s="65"/>
      <c r="K3" s="65"/>
    </row>
    <row r="4" spans="1:11" ht="19.5" thickBot="1" x14ac:dyDescent="0.45">
      <c r="B4" s="69"/>
      <c r="C4" s="70"/>
      <c r="D4" s="70"/>
      <c r="E4" s="70"/>
      <c r="F4" s="70"/>
      <c r="G4" s="71"/>
    </row>
    <row r="5" spans="1:11" ht="9" customHeight="1" x14ac:dyDescent="0.4">
      <c r="B5" s="65"/>
      <c r="C5" s="65"/>
      <c r="D5" s="65"/>
      <c r="E5" s="65"/>
      <c r="F5" s="65"/>
      <c r="G5" s="65"/>
    </row>
    <row r="6" spans="1:11" x14ac:dyDescent="0.4">
      <c r="B6" s="72"/>
      <c r="C6" s="73" t="s">
        <v>44</v>
      </c>
      <c r="D6" s="65"/>
      <c r="E6" s="65"/>
      <c r="F6" s="65"/>
      <c r="G6" s="65"/>
    </row>
    <row r="7" spans="1:11" ht="19.5" thickBot="1" x14ac:dyDescent="0.45">
      <c r="G7" t="s">
        <v>25</v>
      </c>
    </row>
    <row r="8" spans="1:11" ht="25.5" customHeight="1" x14ac:dyDescent="0.4">
      <c r="A8" s="38" t="s">
        <v>20</v>
      </c>
      <c r="B8" s="39" t="s">
        <v>21</v>
      </c>
      <c r="C8" s="39"/>
      <c r="D8" s="40" t="s">
        <v>22</v>
      </c>
      <c r="E8" s="40" t="s">
        <v>23</v>
      </c>
      <c r="F8" s="40" t="s">
        <v>24</v>
      </c>
      <c r="G8" s="41" t="s">
        <v>19</v>
      </c>
      <c r="H8" s="60" t="s">
        <v>35</v>
      </c>
      <c r="I8" s="61"/>
      <c r="J8" s="61"/>
      <c r="K8" s="61"/>
    </row>
    <row r="9" spans="1:11" ht="21.75" customHeight="1" x14ac:dyDescent="0.4">
      <c r="A9" s="42" t="s">
        <v>16</v>
      </c>
      <c r="B9" s="59" t="s">
        <v>0</v>
      </c>
      <c r="C9" s="59"/>
      <c r="D9" s="33">
        <v>10000</v>
      </c>
      <c r="E9" s="33">
        <v>40000</v>
      </c>
      <c r="F9" s="33">
        <v>50000</v>
      </c>
      <c r="G9" s="43" t="s">
        <v>11</v>
      </c>
      <c r="H9" s="32" t="s">
        <v>36</v>
      </c>
    </row>
    <row r="10" spans="1:11" ht="21.75" customHeight="1" x14ac:dyDescent="0.4">
      <c r="A10" s="42"/>
      <c r="B10" s="31" t="s">
        <v>1</v>
      </c>
      <c r="C10" s="31"/>
      <c r="D10" s="9">
        <f>D9*$H$10</f>
        <v>7000</v>
      </c>
      <c r="E10" s="9">
        <f t="shared" ref="E10:F10" si="0">E9*$H$10</f>
        <v>28000</v>
      </c>
      <c r="F10" s="9">
        <f t="shared" si="0"/>
        <v>35000</v>
      </c>
      <c r="G10" s="44" t="s">
        <v>34</v>
      </c>
      <c r="H10" s="34">
        <v>0.7</v>
      </c>
    </row>
    <row r="11" spans="1:11" ht="21.75" customHeight="1" x14ac:dyDescent="0.4">
      <c r="A11" s="42" t="s">
        <v>17</v>
      </c>
      <c r="B11" s="14"/>
      <c r="C11" s="17" t="s">
        <v>2</v>
      </c>
      <c r="D11" s="18">
        <f>D9-D10</f>
        <v>3000</v>
      </c>
      <c r="E11" s="18">
        <f>E9-E10</f>
        <v>12000</v>
      </c>
      <c r="F11" s="18">
        <f>F9-F10</f>
        <v>15000</v>
      </c>
      <c r="G11" s="45" t="s">
        <v>12</v>
      </c>
    </row>
    <row r="12" spans="1:11" ht="33" customHeight="1" x14ac:dyDescent="0.4">
      <c r="A12" s="42"/>
      <c r="B12" s="15"/>
      <c r="C12" s="54" t="s">
        <v>28</v>
      </c>
      <c r="D12" s="55">
        <v>650</v>
      </c>
      <c r="E12" s="55">
        <v>650</v>
      </c>
      <c r="F12" s="55">
        <v>650</v>
      </c>
      <c r="G12" s="56" t="s">
        <v>37</v>
      </c>
    </row>
    <row r="13" spans="1:11" ht="21.75" customHeight="1" x14ac:dyDescent="0.4">
      <c r="A13" s="42"/>
      <c r="B13" s="15"/>
      <c r="C13" s="16" t="s">
        <v>6</v>
      </c>
      <c r="D13" s="19">
        <f>IF((D11-D12)&lt;24000,480,IF((D11-D12)&lt;24500,320,IF((D11-D12)&lt;25000,160,0)))</f>
        <v>480</v>
      </c>
      <c r="E13" s="19">
        <f t="shared" ref="E13:F13" si="1">IF((E11-E12)&lt;24000,480,IF((E11-E12)&lt;24500,320,IF((E11-E12)&lt;25000,160,0)))</f>
        <v>480</v>
      </c>
      <c r="F13" s="19">
        <f t="shared" si="1"/>
        <v>480</v>
      </c>
      <c r="G13" s="46" t="s">
        <v>41</v>
      </c>
    </row>
    <row r="14" spans="1:11" ht="21.75" customHeight="1" x14ac:dyDescent="0.4">
      <c r="A14" s="42"/>
      <c r="B14" s="20" t="s">
        <v>14</v>
      </c>
      <c r="C14" s="21"/>
      <c r="D14" s="22">
        <f>D11-D13-D12</f>
        <v>1870</v>
      </c>
      <c r="E14" s="22">
        <f t="shared" ref="E14:F14" si="2">E11-E13-E12</f>
        <v>10870</v>
      </c>
      <c r="F14" s="22">
        <f t="shared" si="2"/>
        <v>13870</v>
      </c>
      <c r="G14" s="47" t="s">
        <v>30</v>
      </c>
    </row>
    <row r="15" spans="1:11" ht="21.75" customHeight="1" x14ac:dyDescent="0.4">
      <c r="A15" s="42"/>
      <c r="B15" s="35" t="s">
        <v>38</v>
      </c>
      <c r="C15" s="35"/>
      <c r="D15" s="36">
        <f>IF(D14&lt;$H$28,D14*$I$28,IF(D14&lt;$H$29,D14*$I$29-$J$29,IF(D14&lt;$H$30,D14*$I$30-$J$30,IF(D14&lt;$H$31,D14*$I$31-$J$31,IF(D14&lt;$H$32,D14*$I$32-$J$32,IF(D14&lt;$H$33,D14*$I$33-$J$33,D14*$I$34-$J$34))))))+D14*0.1</f>
        <v>280.5</v>
      </c>
      <c r="E15" s="36">
        <f>IF(E14&lt;$H$28,E14*$I$28,IF(E14&lt;$H$29,E14*$I$29-$J$29,IF(E14&lt;$H$30,E14*$I$30-$J$30,IF(E14&lt;$H$31,E14*$I$31-$J$31,IF(E14&lt;$H$32,E14*$I$32-$J$32,IF(E14&lt;$H$33,E14*$I$33-$J$33,E14*$I$34-$J$34))))))+E14*0.1</f>
        <v>2051.1</v>
      </c>
      <c r="F15" s="36">
        <f>IF(F14&lt;$H$28,F14*$I$28,IF(F14&lt;$H$29,F14*$I$29-$J$29,IF(F14&lt;$H$30,F14*$I$30-$J$30,IF(F14&lt;$H$31,F14*$I$31-$J$31,IF(F14&lt;$H$32,F14*$I$32-$J$32,IF(F14&lt;$H$33,F14*$I$33-$J$33,F14*$I$34-$J$34))))))+F14*0.1</f>
        <v>3041.1000000000004</v>
      </c>
      <c r="G15" s="47"/>
    </row>
    <row r="16" spans="1:11" ht="20.25" customHeight="1" x14ac:dyDescent="0.4">
      <c r="A16" s="42" t="s">
        <v>18</v>
      </c>
      <c r="B16" s="14"/>
      <c r="C16" s="17" t="s">
        <v>4</v>
      </c>
      <c r="D16" s="5">
        <f>IF(D11&lt;12000,D11,12000)</f>
        <v>3000</v>
      </c>
      <c r="E16" s="5">
        <f t="shared" ref="E16:F16" si="3">IF(E11&lt;12000,E11,12000)</f>
        <v>12000</v>
      </c>
      <c r="F16" s="5">
        <f t="shared" si="3"/>
        <v>12000</v>
      </c>
      <c r="G16" s="45" t="s">
        <v>13</v>
      </c>
      <c r="I16" s="1"/>
    </row>
    <row r="17" spans="1:10" ht="20.25" customHeight="1" x14ac:dyDescent="0.4">
      <c r="A17" s="42"/>
      <c r="B17" s="15"/>
      <c r="C17" s="57" t="s">
        <v>8</v>
      </c>
      <c r="D17" s="29">
        <f>IF(D16&lt;550,D16,IF(D16&lt;$G$38,$I$38,IF(D16&lt;$G$39,D16*$H$39-$I$39,IF(D16&lt;$G$40,D16*$H$40+$I$40,IF(D16&lt;$G$41,D16*$H$41+$I$41,IF(D16&lt;$G$42,D16*$H$42+$I$42,$I$43))))))</f>
        <v>980</v>
      </c>
      <c r="E17" s="29">
        <f>IF(E16&lt;550,E16,IF(E16&lt;$G$38,$I$38,IF(E16&lt;$G$39,E16*$H$39-$I$39,IF(E16&lt;$G$40,E16*$H$40+$I$40,IF(E16&lt;$G$41,E16*$H$41+$I$41,IF(E16&lt;$G$42,E16*$H$42+$I$42,$I$43))))))</f>
        <v>1950</v>
      </c>
      <c r="F17" s="29">
        <f>IF(F16&lt;550,F16,IF(F16&lt;$G$38,$I$38,IF(F16&lt;$G$39,F16*$H$39-$I$39,IF(F16&lt;$G$40,F16*$H$40+$I$40,IF(F16&lt;$G$41,F16*$H$41+$I$41,IF(F16&lt;$G$42,F16*$H$42+$I$42,$I$43))))))</f>
        <v>1950</v>
      </c>
      <c r="G17" s="58" t="s">
        <v>31</v>
      </c>
      <c r="I17" s="1"/>
    </row>
    <row r="18" spans="1:10" ht="20.25" customHeight="1" x14ac:dyDescent="0.4">
      <c r="A18" s="42"/>
      <c r="B18" s="15"/>
      <c r="C18" s="16" t="s">
        <v>6</v>
      </c>
      <c r="D18" s="9">
        <v>480</v>
      </c>
      <c r="E18" s="9">
        <v>480</v>
      </c>
      <c r="F18" s="9">
        <v>480</v>
      </c>
      <c r="G18" s="44" t="s">
        <v>29</v>
      </c>
      <c r="I18" s="1"/>
    </row>
    <row r="19" spans="1:10" ht="20.25" customHeight="1" x14ac:dyDescent="0.4">
      <c r="A19" s="42"/>
      <c r="B19" s="26" t="s">
        <v>14</v>
      </c>
      <c r="C19" s="11"/>
      <c r="D19" s="4">
        <f>D16-D17-D18</f>
        <v>1540</v>
      </c>
      <c r="E19" s="4">
        <f>E16-E17-E18</f>
        <v>9570</v>
      </c>
      <c r="F19" s="4">
        <f>F16-F17-F18</f>
        <v>9570</v>
      </c>
      <c r="G19" s="47" t="s">
        <v>32</v>
      </c>
      <c r="I19" s="1"/>
    </row>
    <row r="20" spans="1:10" ht="20.25" customHeight="1" x14ac:dyDescent="0.4">
      <c r="A20" s="42"/>
      <c r="B20" s="23" t="s">
        <v>26</v>
      </c>
      <c r="C20" s="23"/>
      <c r="D20" s="24">
        <f>IF(D19&lt;$H$28,D19*$I$28,IF(D19&lt;$H$29,D19*$I$29-$J$29,IF(D19&lt;$H$30,D19*$I$30-$J$30,IF(D19&lt;$H$31,D19*$I$31-$J$31,IF(D19&lt;$H$32,D19*$I$32-$J$32,IF(D19&lt;$H$33,D19*$I$33-$J$33,D19*$I$34-$J$34))))))+D19*0.1</f>
        <v>231</v>
      </c>
      <c r="E20" s="24">
        <f>IF(E19&lt;$H$28,E19*$I$28,IF(E19&lt;$H$29,E19*$I$29-$J$29,IF(E19&lt;$H$30,E19*$I$30-$J$30,IF(E19&lt;$H$31,E19*$I$31-$J$31,IF(E19&lt;$H$32,E19*$I$32-$J$32,IF(E19&lt;$H$33,E19*$I$33-$J$33,E19*$I$34-$J$34))))))+E19*0.1</f>
        <v>1622.1</v>
      </c>
      <c r="F20" s="24">
        <f>IF(F19&lt;$H$28,F19*$I$28,IF(F19&lt;$H$29,F19*$I$29-$J$29,IF(F19&lt;$H$30,F19*$I$30-$J$30,IF(F19&lt;$H$31,F19*$I$31-$J$31,IF(F19&lt;$H$32,F19*$I$32-$J$32,IF(F19&lt;$H$33,F19*$I$33-$J$33,F19*$I$34-$J$34))))))+F19*0.1</f>
        <v>1622.1</v>
      </c>
      <c r="G20" s="47"/>
      <c r="I20" s="1"/>
    </row>
    <row r="21" spans="1:10" ht="20.25" customHeight="1" x14ac:dyDescent="0.4">
      <c r="A21" s="42"/>
      <c r="B21" s="11" t="s">
        <v>15</v>
      </c>
      <c r="C21" s="11"/>
      <c r="D21" s="13">
        <f>D11-D16</f>
        <v>0</v>
      </c>
      <c r="E21" s="13">
        <f>E11-E16</f>
        <v>0</v>
      </c>
      <c r="F21" s="13">
        <f>F11-F16</f>
        <v>3000</v>
      </c>
      <c r="G21" s="47" t="s">
        <v>33</v>
      </c>
      <c r="I21" s="1"/>
    </row>
    <row r="22" spans="1:10" ht="20.25" customHeight="1" x14ac:dyDescent="0.4">
      <c r="A22" s="42"/>
      <c r="B22" s="23" t="s">
        <v>3</v>
      </c>
      <c r="C22" s="23"/>
      <c r="D22" s="25">
        <f>70+D21*0.3</f>
        <v>70</v>
      </c>
      <c r="E22" s="25">
        <f>70+E21*0.3</f>
        <v>70</v>
      </c>
      <c r="F22" s="25">
        <f>70+F21*0.3</f>
        <v>970</v>
      </c>
      <c r="G22" s="47"/>
      <c r="I22" s="1"/>
    </row>
    <row r="23" spans="1:10" ht="20.25" customHeight="1" x14ac:dyDescent="0.4">
      <c r="A23" s="42"/>
      <c r="B23" s="35" t="s">
        <v>39</v>
      </c>
      <c r="C23" s="35"/>
      <c r="D23" s="37">
        <f>D20+D22</f>
        <v>301</v>
      </c>
      <c r="E23" s="37">
        <f>E20+E22</f>
        <v>1692.1</v>
      </c>
      <c r="F23" s="37">
        <f>F20+F22</f>
        <v>2592.1</v>
      </c>
      <c r="G23" s="47"/>
      <c r="I23" s="1"/>
    </row>
    <row r="24" spans="1:10" ht="20.25" customHeight="1" thickBot="1" x14ac:dyDescent="0.45">
      <c r="A24" s="48" t="s">
        <v>27</v>
      </c>
      <c r="B24" s="49" t="s">
        <v>40</v>
      </c>
      <c r="C24" s="50"/>
      <c r="D24" s="51">
        <f>D15-D23</f>
        <v>-20.5</v>
      </c>
      <c r="E24" s="52">
        <f t="shared" ref="E24:F24" si="4">E15-E23</f>
        <v>359</v>
      </c>
      <c r="F24" s="52">
        <f t="shared" si="4"/>
        <v>449.00000000000045</v>
      </c>
      <c r="G24" s="53"/>
      <c r="I24" s="1"/>
    </row>
    <row r="25" spans="1:10" x14ac:dyDescent="0.4">
      <c r="D25" s="2"/>
      <c r="E25" s="2"/>
      <c r="F25" s="2"/>
      <c r="I25" s="1"/>
    </row>
    <row r="26" spans="1:10" x14ac:dyDescent="0.4">
      <c r="G26" s="1" t="s">
        <v>5</v>
      </c>
      <c r="H26" s="1"/>
      <c r="J26" s="1"/>
    </row>
    <row r="27" spans="1:10" x14ac:dyDescent="0.4">
      <c r="G27" s="12" t="s">
        <v>9</v>
      </c>
      <c r="H27" s="12" t="s">
        <v>10</v>
      </c>
      <c r="I27" s="11"/>
      <c r="J27" s="4"/>
    </row>
    <row r="28" spans="1:10" x14ac:dyDescent="0.4">
      <c r="G28" s="5"/>
      <c r="H28" s="5">
        <v>1949.999</v>
      </c>
      <c r="I28" s="6">
        <v>0.05</v>
      </c>
      <c r="J28" s="5">
        <v>0</v>
      </c>
    </row>
    <row r="29" spans="1:10" x14ac:dyDescent="0.4">
      <c r="G29" s="7">
        <f t="shared" ref="G29:G34" si="5">H28+0.001</f>
        <v>1950</v>
      </c>
      <c r="H29" s="7">
        <v>3299.9989999999998</v>
      </c>
      <c r="I29" s="8">
        <v>0.1</v>
      </c>
      <c r="J29" s="7">
        <v>97.5</v>
      </c>
    </row>
    <row r="30" spans="1:10" x14ac:dyDescent="0.4">
      <c r="G30" s="7">
        <f t="shared" si="5"/>
        <v>3300</v>
      </c>
      <c r="H30" s="7">
        <v>6949.9989999999998</v>
      </c>
      <c r="I30" s="8">
        <v>0.15</v>
      </c>
      <c r="J30" s="7">
        <v>427.5</v>
      </c>
    </row>
    <row r="31" spans="1:10" x14ac:dyDescent="0.4">
      <c r="G31" s="7">
        <f t="shared" si="5"/>
        <v>6950</v>
      </c>
      <c r="H31" s="7">
        <v>8999.9989999999998</v>
      </c>
      <c r="I31" s="8">
        <v>0.2</v>
      </c>
      <c r="J31" s="7">
        <v>636</v>
      </c>
    </row>
    <row r="32" spans="1:10" x14ac:dyDescent="0.4">
      <c r="G32" s="7">
        <f t="shared" si="5"/>
        <v>9000</v>
      </c>
      <c r="H32" s="7">
        <v>17999.999</v>
      </c>
      <c r="I32" s="8">
        <v>0.23</v>
      </c>
      <c r="J32" s="7">
        <v>1536</v>
      </c>
    </row>
    <row r="33" spans="7:10" x14ac:dyDescent="0.4">
      <c r="G33" s="7">
        <f t="shared" si="5"/>
        <v>18000</v>
      </c>
      <c r="H33" s="7">
        <v>39999.999000000003</v>
      </c>
      <c r="I33" s="8">
        <v>0.33</v>
      </c>
      <c r="J33" s="7">
        <v>2796</v>
      </c>
    </row>
    <row r="34" spans="7:10" x14ac:dyDescent="0.4">
      <c r="G34" s="9">
        <f t="shared" si="5"/>
        <v>40000</v>
      </c>
      <c r="H34" s="9"/>
      <c r="I34" s="10">
        <v>0.45</v>
      </c>
      <c r="J34" s="9">
        <v>4796</v>
      </c>
    </row>
    <row r="35" spans="7:10" x14ac:dyDescent="0.4">
      <c r="G35" s="1"/>
      <c r="H35" s="1"/>
      <c r="I35" s="3"/>
      <c r="J35" s="1"/>
    </row>
    <row r="36" spans="7:10" x14ac:dyDescent="0.4">
      <c r="G36" s="1" t="s">
        <v>7</v>
      </c>
      <c r="H36" s="1"/>
      <c r="J36" s="1"/>
    </row>
    <row r="37" spans="7:10" x14ac:dyDescent="0.4">
      <c r="G37" s="11"/>
      <c r="H37" s="11"/>
      <c r="I37" s="11"/>
    </row>
    <row r="38" spans="7:10" x14ac:dyDescent="0.4">
      <c r="G38" s="5">
        <v>1625</v>
      </c>
      <c r="H38" s="27">
        <v>0</v>
      </c>
      <c r="I38" s="5">
        <v>550</v>
      </c>
    </row>
    <row r="39" spans="7:10" x14ac:dyDescent="0.4">
      <c r="G39" s="7">
        <v>1800</v>
      </c>
      <c r="H39" s="28">
        <v>0.4</v>
      </c>
      <c r="I39" s="29">
        <v>100</v>
      </c>
    </row>
    <row r="40" spans="7:10" x14ac:dyDescent="0.4">
      <c r="G40" s="7">
        <v>3600</v>
      </c>
      <c r="H40" s="28">
        <v>0.3</v>
      </c>
      <c r="I40" s="29">
        <v>80</v>
      </c>
    </row>
    <row r="41" spans="7:10" x14ac:dyDescent="0.4">
      <c r="G41" s="7">
        <v>6600</v>
      </c>
      <c r="H41" s="28">
        <v>0.2</v>
      </c>
      <c r="I41" s="29">
        <v>440</v>
      </c>
    </row>
    <row r="42" spans="7:10" x14ac:dyDescent="0.4">
      <c r="G42" s="7">
        <v>8500</v>
      </c>
      <c r="H42" s="28">
        <v>0.1</v>
      </c>
      <c r="I42" s="29">
        <v>1100</v>
      </c>
    </row>
    <row r="43" spans="7:10" x14ac:dyDescent="0.4">
      <c r="G43" s="16"/>
      <c r="H43" s="16"/>
      <c r="I43" s="30">
        <v>1950</v>
      </c>
    </row>
  </sheetData>
  <mergeCells count="9">
    <mergeCell ref="B8:C8"/>
    <mergeCell ref="A1:K1"/>
    <mergeCell ref="B3:G4"/>
    <mergeCell ref="B24:C24"/>
    <mergeCell ref="B10:C10"/>
    <mergeCell ref="B9:C9"/>
    <mergeCell ref="A9:A10"/>
    <mergeCell ref="A11:A15"/>
    <mergeCell ref="A16:A23"/>
  </mergeCells>
  <phoneticPr fontId="2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安田祐一郎</dc:creator>
  <cp:lastModifiedBy>安田祐一郎</cp:lastModifiedBy>
  <cp:lastPrinted>2020-10-22T08:16:46Z</cp:lastPrinted>
  <dcterms:created xsi:type="dcterms:W3CDTF">2020-10-07T05:13:45Z</dcterms:created>
  <dcterms:modified xsi:type="dcterms:W3CDTF">2020-10-22T08:16:57Z</dcterms:modified>
</cp:coreProperties>
</file>